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Knorr\Documents\School\Accountng\"/>
    </mc:Choice>
  </mc:AlternateContent>
  <bookViews>
    <workbookView xWindow="0" yWindow="0" windowWidth="12708" windowHeight="4464" tabRatio="597"/>
  </bookViews>
  <sheets>
    <sheet name="P9-59A" sheetId="3" r:id="rId1"/>
  </sheets>
  <calcPr calcId="152511"/>
</workbook>
</file>

<file path=xl/calcChain.xml><?xml version="1.0" encoding="utf-8"?>
<calcChain xmlns="http://schemas.openxmlformats.org/spreadsheetml/2006/main">
  <c r="C72" i="3" l="1"/>
  <c r="C70" i="3"/>
  <c r="C69" i="3"/>
  <c r="C68" i="3"/>
  <c r="C67" i="3"/>
  <c r="D66" i="3"/>
  <c r="C66" i="3"/>
  <c r="C64" i="3"/>
  <c r="C145" i="3" l="1"/>
  <c r="E99" i="3"/>
  <c r="D99" i="3"/>
  <c r="C99" i="3"/>
  <c r="C79" i="3" l="1"/>
  <c r="E41" i="3" l="1"/>
  <c r="F43" i="3" l="1"/>
  <c r="E43" i="3"/>
  <c r="D43" i="3"/>
  <c r="C43" i="3"/>
  <c r="E125" i="3"/>
  <c r="D125" i="3"/>
  <c r="C125" i="3"/>
  <c r="E121" i="3" l="1"/>
  <c r="F125" i="3"/>
  <c r="C127" i="3" s="1"/>
  <c r="C148" i="3" s="1"/>
  <c r="F121" i="3"/>
  <c r="C132" i="3"/>
  <c r="C135" i="3" s="1"/>
  <c r="C143" i="3" s="1"/>
  <c r="F120" i="3"/>
  <c r="F119" i="3"/>
  <c r="F116" i="3"/>
  <c r="F115" i="3"/>
  <c r="F108" i="3"/>
  <c r="F54" i="3" l="1"/>
  <c r="E54" i="3"/>
  <c r="F41" i="3"/>
  <c r="E42" i="3"/>
  <c r="E44" i="3" s="1"/>
  <c r="E89" i="3" s="1"/>
  <c r="E92" i="3" s="1"/>
  <c r="E113" i="3" s="1"/>
  <c r="D41" i="3"/>
  <c r="C41" i="3"/>
  <c r="E40" i="3"/>
  <c r="D40" i="3"/>
  <c r="C40" i="3"/>
  <c r="F100" i="3"/>
  <c r="E101" i="3"/>
  <c r="E114" i="3" s="1"/>
  <c r="F91" i="3"/>
  <c r="F90" i="3"/>
  <c r="C24" i="3"/>
  <c r="C32" i="3" s="1"/>
  <c r="D101" i="3" l="1"/>
  <c r="D114" i="3" s="1"/>
  <c r="F40" i="3"/>
  <c r="D42" i="3"/>
  <c r="D44" i="3" s="1"/>
  <c r="C42" i="3"/>
  <c r="C44" i="3" s="1"/>
  <c r="E51" i="3"/>
  <c r="E53" i="3" s="1"/>
  <c r="F42" i="3"/>
  <c r="F44" i="3" s="1"/>
  <c r="F51" i="3" s="1"/>
  <c r="F53" i="3" s="1"/>
  <c r="F55" i="3" s="1"/>
  <c r="C101" i="3"/>
  <c r="C114" i="3" s="1"/>
  <c r="H24" i="3"/>
  <c r="E24" i="3"/>
  <c r="F24" i="3"/>
  <c r="E31" i="3" s="1"/>
  <c r="G24" i="3"/>
  <c r="D24" i="3"/>
  <c r="F99" i="3" l="1"/>
  <c r="F101" i="3" s="1"/>
  <c r="F114" i="3"/>
  <c r="E32" i="3"/>
  <c r="E33" i="3" s="1"/>
  <c r="E109" i="3" s="1"/>
  <c r="D31" i="3"/>
  <c r="C31" i="3"/>
  <c r="D32" i="3"/>
  <c r="C142" i="3"/>
  <c r="D54" i="3"/>
  <c r="E56" i="3"/>
  <c r="E55" i="3"/>
  <c r="D89" i="3"/>
  <c r="D92" i="3" s="1"/>
  <c r="D113" i="3" s="1"/>
  <c r="D51" i="3"/>
  <c r="D53" i="3" s="1"/>
  <c r="C89" i="3"/>
  <c r="C51" i="3"/>
  <c r="C53" i="3" s="1"/>
  <c r="C144" i="3" l="1"/>
  <c r="C147" i="3" s="1"/>
  <c r="C149" i="3" s="1"/>
  <c r="D33" i="3"/>
  <c r="D109" i="3" s="1"/>
  <c r="F32" i="3"/>
  <c r="F31" i="3"/>
  <c r="C33" i="3"/>
  <c r="C109" i="3" s="1"/>
  <c r="E57" i="3"/>
  <c r="E59" i="3" s="1"/>
  <c r="D56" i="3"/>
  <c r="C54" i="3"/>
  <c r="D55" i="3"/>
  <c r="F56" i="3"/>
  <c r="F57" i="3" s="1"/>
  <c r="F59" i="3" s="1"/>
  <c r="F78" i="3" s="1"/>
  <c r="C56" i="3"/>
  <c r="C55" i="3"/>
  <c r="C92" i="3"/>
  <c r="C113" i="3" s="1"/>
  <c r="F113" i="3" s="1"/>
  <c r="F89" i="3"/>
  <c r="F92" i="3" s="1"/>
  <c r="E78" i="3" l="1"/>
  <c r="E112" i="3"/>
  <c r="E117" i="3" s="1"/>
  <c r="C57" i="3"/>
  <c r="C59" i="3" s="1"/>
  <c r="C112" i="3" s="1"/>
  <c r="C117" i="3" s="1"/>
  <c r="F33" i="3"/>
  <c r="F109" i="3"/>
  <c r="F110" i="3" s="1"/>
  <c r="C110" i="3"/>
  <c r="C150" i="3"/>
  <c r="D57" i="3"/>
  <c r="D59" i="3" s="1"/>
  <c r="D112" i="3" s="1"/>
  <c r="C78" i="3" l="1"/>
  <c r="C80" i="3" s="1"/>
  <c r="C118" i="3" s="1"/>
  <c r="C123" i="3" s="1"/>
  <c r="D79" i="3"/>
  <c r="D78" i="3"/>
  <c r="D80" i="3" s="1"/>
  <c r="D117" i="3" s="1"/>
  <c r="E79" i="3"/>
  <c r="E80" i="3" l="1"/>
  <c r="F79" i="3"/>
  <c r="F80" i="3" s="1"/>
  <c r="D108" i="3"/>
  <c r="D110" i="3" s="1"/>
  <c r="D118" i="3" s="1"/>
  <c r="D123" i="3" s="1"/>
  <c r="F117" i="3" l="1"/>
  <c r="F118" i="3" s="1"/>
  <c r="F123" i="3" s="1"/>
  <c r="F112" i="3"/>
  <c r="E108" i="3"/>
  <c r="E110" i="3" s="1"/>
  <c r="E118" i="3" l="1"/>
  <c r="E123" i="3" s="1"/>
</calcChain>
</file>

<file path=xl/sharedStrings.xml><?xml version="1.0" encoding="utf-8"?>
<sst xmlns="http://schemas.openxmlformats.org/spreadsheetml/2006/main" count="141" uniqueCount="108">
  <si>
    <t>Solution:</t>
  </si>
  <si>
    <t>April</t>
  </si>
  <si>
    <t>May</t>
  </si>
  <si>
    <t>Quarter</t>
  </si>
  <si>
    <t>Production Budget</t>
  </si>
  <si>
    <t>Direct Materials Budget</t>
  </si>
  <si>
    <t>February</t>
  </si>
  <si>
    <t>March</t>
  </si>
  <si>
    <t>Budgeted Income Statement</t>
  </si>
  <si>
    <t>January</t>
  </si>
  <si>
    <t>Req. 1</t>
  </si>
  <si>
    <t>Req. 2</t>
  </si>
  <si>
    <t>Req. 3</t>
  </si>
  <si>
    <t>For the Quarter Ended March 31</t>
  </si>
  <si>
    <t>Combined Cash Budget</t>
  </si>
  <si>
    <t>Problems:  Set A</t>
  </si>
  <si>
    <t>(60 min.)  P 9-59A</t>
  </si>
  <si>
    <t>P9-59A Comprehensive budgeting problem (Learning Objectives 2 &amp; 3)</t>
  </si>
  <si>
    <t>Cash Collections</t>
  </si>
  <si>
    <t>Req. 4</t>
  </si>
  <si>
    <t>Req. 5</t>
  </si>
  <si>
    <t xml:space="preserve"> January </t>
  </si>
  <si>
    <t xml:space="preserve">February </t>
  </si>
  <si>
    <t xml:space="preserve"> March </t>
  </si>
  <si>
    <t xml:space="preserve"> Quarter </t>
  </si>
  <si>
    <t>Req. 6</t>
  </si>
  <si>
    <t xml:space="preserve">Quarter </t>
  </si>
  <si>
    <t>Req. 7</t>
  </si>
  <si>
    <t>Total interest</t>
  </si>
  <si>
    <t xml:space="preserve">Req. 8 </t>
  </si>
  <si>
    <t>Budgeted Manufacturing Cost per Unit</t>
  </si>
  <si>
    <t>Req. 9</t>
  </si>
  <si>
    <t>Silverman Manufacturing</t>
  </si>
  <si>
    <t>Requirements</t>
  </si>
  <si>
    <t>2. Prepare a production budget.</t>
  </si>
  <si>
    <t>3. Prepare a direct materials budget.</t>
  </si>
  <si>
    <t>4. Prepare a cash payments budget for the direct material purchases from Requirement 3.</t>
  </si>
  <si>
    <t>5. Prepare a cash payments budget for conversion costs.</t>
  </si>
  <si>
    <t>6. Prepare a cash payments budget for operating expenses.</t>
  </si>
  <si>
    <t>7. Prepare a combined cash budget.</t>
  </si>
  <si>
    <t>8. Calculate the budgeted manufacturing cost per unit.</t>
  </si>
  <si>
    <t>9. Prepare a budgeted income statement for the quarter ending March 31.</t>
  </si>
  <si>
    <t>Sales Budget</t>
  </si>
  <si>
    <t>Given</t>
  </si>
  <si>
    <t>December</t>
  </si>
  <si>
    <t>Cash Sales</t>
  </si>
  <si>
    <t>Credit Sales</t>
  </si>
  <si>
    <t>Total Cash Collections</t>
  </si>
  <si>
    <t>Unit Sales</t>
  </si>
  <si>
    <t>Plus: Desired ending Inventory</t>
  </si>
  <si>
    <t>Less: Beginning Inventory</t>
  </si>
  <si>
    <t>Units to produce</t>
  </si>
  <si>
    <t>Beginning Cash Balance</t>
  </si>
  <si>
    <t>Total Cash Available</t>
  </si>
  <si>
    <t>Less Cash Payments:</t>
  </si>
  <si>
    <t>Total Disbursements</t>
  </si>
  <si>
    <t>Less: Debt Repayments</t>
  </si>
  <si>
    <t>Ending Cash Balance</t>
  </si>
  <si>
    <t>Sales Revenue</t>
  </si>
  <si>
    <t>Gross Profit</t>
  </si>
  <si>
    <t>Operating Expenses</t>
  </si>
  <si>
    <t>Operating Income</t>
  </si>
  <si>
    <t>Net Income</t>
  </si>
  <si>
    <t>Interest Owed</t>
  </si>
  <si>
    <t>Unit Selling Price</t>
  </si>
  <si>
    <t>Total Sales Revenue</t>
  </si>
  <si>
    <t>Plus: New Borrowings</t>
  </si>
  <si>
    <t>Tax Payment</t>
  </si>
  <si>
    <t>Plus: Cash Collections</t>
  </si>
  <si>
    <t>Direct Materials Purchases</t>
  </si>
  <si>
    <t>Equipment Purchases</t>
  </si>
  <si>
    <t>Ending Cash Balance Before Financing</t>
  </si>
  <si>
    <t>Direct Materials Cost per Unit</t>
  </si>
  <si>
    <t>Coversion Costs per Unit</t>
  </si>
  <si>
    <t>Fixed Manufacturing Overhead per Unit</t>
  </si>
  <si>
    <t>Budgeted Cost of Mfg. each Unit</t>
  </si>
  <si>
    <t>1. Prepare a schedule of cash collections for January, February, and March, and for the quarter in total.</t>
  </si>
  <si>
    <t>Total Needed</t>
  </si>
  <si>
    <t>Units to be Produced</t>
  </si>
  <si>
    <t>Multiply by: Quantity(pounds) of DM Needed per Unit</t>
  </si>
  <si>
    <t>Quantity (pounds) Needed for Production</t>
  </si>
  <si>
    <t>Plus: Desired Ending Inventory of DM</t>
  </si>
  <si>
    <t>Total Quantity (pounds) Needed</t>
  </si>
  <si>
    <t>Less: Beginning Inventory of DM</t>
  </si>
  <si>
    <t>Quantity (pounds) to Purchase</t>
  </si>
  <si>
    <t>Multiply by: Cost per Pound</t>
  </si>
  <si>
    <t>Total Cost of DM Purchases</t>
  </si>
  <si>
    <t>20% of Current Month DM Purchases</t>
  </si>
  <si>
    <t>80% of Last Month's DM Purchases</t>
  </si>
  <si>
    <t>Total Cash Payments</t>
  </si>
  <si>
    <t>Variable Manufacturing Overhead Costs</t>
  </si>
  <si>
    <t>Other Fixed MOH</t>
  </si>
  <si>
    <t>Rent (Fixed)</t>
  </si>
  <si>
    <t>Cash Payments for Manufacturing Overhead</t>
  </si>
  <si>
    <t>Variable Operating Expenses</t>
  </si>
  <si>
    <t>Fixed Operating Expenses</t>
  </si>
  <si>
    <t>Cash Payments for Operating Expenses</t>
  </si>
  <si>
    <t>Less: Interest Payments</t>
  </si>
  <si>
    <t>Less: Cost of Goods Sold</t>
  </si>
  <si>
    <t>Less: Depreceiation Expense</t>
  </si>
  <si>
    <t>Less: Interest Expense</t>
  </si>
  <si>
    <t>Less: Income Tax Expense</t>
  </si>
  <si>
    <t>Cash Payments for Direct Material Purchases Budget</t>
  </si>
  <si>
    <t>Cash Payments for Conversion Costs Budget</t>
  </si>
  <si>
    <t>Cash Payments for Operating Expenses Budget</t>
  </si>
  <si>
    <t>Conversion Costs</t>
  </si>
  <si>
    <t>Multiply by: Quantity(pounds) of DM needed per unit</t>
  </si>
  <si>
    <t>Quantity (pounds) needed for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</si>
</sst>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7" xfId="0" applyFont="1" applyBorder="1"/>
    <xf numFmtId="0" fontId="0" fillId="0" borderId="7" xfId="0" applyFont="1" applyBorder="1" applyAlignment="1">
      <alignment horizontal="left" indent="2"/>
    </xf>
    <xf numFmtId="0" fontId="0" fillId="0" borderId="9" xfId="0" applyFont="1" applyBorder="1"/>
    <xf numFmtId="0" fontId="0" fillId="0" borderId="16" xfId="0" applyFont="1" applyBorder="1" applyAlignment="1">
      <alignment wrapText="1"/>
    </xf>
    <xf numFmtId="0" fontId="0" fillId="0" borderId="15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 inden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7" fillId="0" borderId="0" xfId="0" applyFont="1"/>
    <xf numFmtId="0" fontId="0" fillId="0" borderId="0" xfId="0" applyFont="1" applyAlignment="1">
      <alignment horizontal="left"/>
    </xf>
    <xf numFmtId="0" fontId="0" fillId="0" borderId="3" xfId="0" applyFont="1" applyBorder="1"/>
    <xf numFmtId="0" fontId="0" fillId="0" borderId="5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6" fontId="0" fillId="0" borderId="4" xfId="0" applyNumberFormat="1" applyFont="1" applyBorder="1" applyAlignment="1">
      <alignment horizontal="center" wrapText="1"/>
    </xf>
    <xf numFmtId="3" fontId="0" fillId="0" borderId="8" xfId="0" applyNumberFormat="1" applyFont="1" applyBorder="1" applyAlignment="1">
      <alignment horizontal="center" wrapText="1"/>
    </xf>
    <xf numFmtId="6" fontId="0" fillId="0" borderId="6" xfId="0" applyNumberFormat="1" applyFont="1" applyBorder="1" applyAlignment="1">
      <alignment horizontal="center" wrapText="1"/>
    </xf>
    <xf numFmtId="6" fontId="0" fillId="0" borderId="10" xfId="0" applyNumberFormat="1" applyFont="1" applyBorder="1" applyAlignment="1">
      <alignment horizontal="center" wrapText="1"/>
    </xf>
    <xf numFmtId="164" fontId="0" fillId="0" borderId="8" xfId="1" applyNumberFormat="1" applyFont="1" applyBorder="1" applyAlignment="1">
      <alignment horizontal="center" wrapText="1"/>
    </xf>
    <xf numFmtId="164" fontId="0" fillId="0" borderId="4" xfId="1" applyNumberFormat="1" applyFont="1" applyBorder="1" applyAlignment="1">
      <alignment horizontal="center" wrapText="1"/>
    </xf>
    <xf numFmtId="164" fontId="0" fillId="0" borderId="4" xfId="0" applyNumberFormat="1" applyFont="1" applyBorder="1" applyAlignment="1">
      <alignment horizontal="center" wrapText="1"/>
    </xf>
    <xf numFmtId="164" fontId="0" fillId="2" borderId="8" xfId="1" applyNumberFormat="1" applyFont="1" applyFill="1" applyBorder="1" applyAlignment="1">
      <alignment horizontal="center" wrapText="1"/>
    </xf>
    <xf numFmtId="6" fontId="0" fillId="0" borderId="8" xfId="0" applyNumberFormat="1" applyFont="1" applyBorder="1" applyAlignment="1">
      <alignment horizontal="right" wrapText="1"/>
    </xf>
    <xf numFmtId="6" fontId="0" fillId="0" borderId="4" xfId="0" applyNumberFormat="1" applyFont="1" applyBorder="1" applyAlignment="1">
      <alignment horizontal="right" wrapText="1"/>
    </xf>
    <xf numFmtId="0" fontId="0" fillId="0" borderId="7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6" fontId="0" fillId="0" borderId="10" xfId="0" applyNumberFormat="1" applyFont="1" applyBorder="1" applyAlignment="1">
      <alignment horizontal="right" wrapText="1"/>
    </xf>
    <xf numFmtId="6" fontId="0" fillId="0" borderId="6" xfId="0" applyNumberFormat="1" applyFont="1" applyBorder="1" applyAlignment="1">
      <alignment horizontal="right" wrapText="1"/>
    </xf>
    <xf numFmtId="0" fontId="0" fillId="0" borderId="0" xfId="0" applyFont="1" applyAlignment="1">
      <alignment horizontal="right"/>
    </xf>
    <xf numFmtId="3" fontId="0" fillId="0" borderId="8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6" fontId="0" fillId="0" borderId="10" xfId="0" applyNumberFormat="1" applyFont="1" applyBorder="1" applyAlignment="1">
      <alignment horizontal="right"/>
    </xf>
    <xf numFmtId="6" fontId="0" fillId="0" borderId="6" xfId="0" applyNumberFormat="1" applyFont="1" applyBorder="1" applyAlignment="1">
      <alignment horizontal="right"/>
    </xf>
    <xf numFmtId="8" fontId="0" fillId="0" borderId="4" xfId="0" applyNumberFormat="1" applyFont="1" applyBorder="1" applyAlignment="1">
      <alignment horizontal="right"/>
    </xf>
    <xf numFmtId="8" fontId="0" fillId="0" borderId="4" xfId="0" applyNumberFormat="1" applyFont="1" applyFill="1" applyBorder="1" applyAlignment="1">
      <alignment horizontal="right"/>
    </xf>
    <xf numFmtId="8" fontId="0" fillId="0" borderId="6" xfId="0" applyNumberFormat="1" applyFont="1" applyBorder="1" applyAlignment="1">
      <alignment horizontal="right"/>
    </xf>
    <xf numFmtId="6" fontId="0" fillId="0" borderId="4" xfId="0" applyNumberFormat="1" applyFont="1" applyBorder="1" applyAlignment="1">
      <alignment horizontal="right"/>
    </xf>
    <xf numFmtId="165" fontId="0" fillId="0" borderId="8" xfId="0" applyNumberFormat="1" applyFont="1" applyBorder="1" applyAlignment="1">
      <alignment horizontal="right"/>
    </xf>
    <xf numFmtId="165" fontId="0" fillId="0" borderId="8" xfId="0" applyNumberFormat="1" applyFont="1" applyBorder="1" applyAlignment="1">
      <alignment horizontal="right" vertical="top"/>
    </xf>
    <xf numFmtId="165" fontId="0" fillId="0" borderId="4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2" borderId="8" xfId="0" applyFont="1" applyFill="1" applyBorder="1" applyAlignment="1">
      <alignment horizontal="center" wrapText="1"/>
    </xf>
    <xf numFmtId="166" fontId="0" fillId="2" borderId="8" xfId="2" applyNumberFormat="1" applyFont="1" applyFill="1" applyBorder="1" applyAlignment="1">
      <alignment wrapText="1"/>
    </xf>
    <xf numFmtId="166" fontId="0" fillId="0" borderId="8" xfId="2" applyNumberFormat="1" applyFont="1" applyBorder="1" applyAlignment="1">
      <alignment wrapText="1"/>
    </xf>
    <xf numFmtId="166" fontId="0" fillId="0" borderId="4" xfId="2" applyNumberFormat="1" applyFont="1" applyBorder="1" applyAlignment="1">
      <alignment wrapText="1"/>
    </xf>
    <xf numFmtId="166" fontId="0" fillId="2" borderId="10" xfId="2" applyNumberFormat="1" applyFont="1" applyFill="1" applyBorder="1" applyAlignment="1">
      <alignment wrapText="1"/>
    </xf>
    <xf numFmtId="166" fontId="0" fillId="0" borderId="10" xfId="2" applyNumberFormat="1" applyFont="1" applyBorder="1" applyAlignment="1">
      <alignment wrapText="1"/>
    </xf>
    <xf numFmtId="166" fontId="0" fillId="0" borderId="6" xfId="2" applyNumberFormat="1" applyFont="1" applyBorder="1" applyAlignment="1">
      <alignment wrapText="1"/>
    </xf>
    <xf numFmtId="0" fontId="0" fillId="0" borderId="7" xfId="0" applyFont="1" applyBorder="1" applyAlignment="1"/>
    <xf numFmtId="0" fontId="1" fillId="0" borderId="0" xfId="0" applyFont="1" applyAlignment="1"/>
    <xf numFmtId="0" fontId="0" fillId="0" borderId="0" xfId="0"/>
    <xf numFmtId="0" fontId="0" fillId="0" borderId="0" xfId="0" applyBorder="1"/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6" fontId="0" fillId="0" borderId="8" xfId="0" applyNumberFormat="1" applyFont="1" applyFill="1" applyBorder="1" applyAlignment="1">
      <alignment horizontal="right" wrapText="1"/>
    </xf>
    <xf numFmtId="6" fontId="0" fillId="0" borderId="4" xfId="0" applyNumberFormat="1" applyFont="1" applyFill="1" applyBorder="1" applyAlignment="1">
      <alignment horizontal="right" wrapText="1"/>
    </xf>
    <xf numFmtId="0" fontId="0" fillId="2" borderId="8" xfId="0" applyFont="1" applyFill="1" applyBorder="1" applyAlignment="1">
      <alignment horizontal="right" wrapText="1"/>
    </xf>
    <xf numFmtId="0" fontId="0" fillId="2" borderId="4" xfId="0" applyFont="1" applyFill="1" applyBorder="1" applyAlignment="1">
      <alignment horizontal="right" wrapText="1"/>
    </xf>
    <xf numFmtId="0" fontId="0" fillId="2" borderId="7" xfId="0" applyFont="1" applyFill="1" applyBorder="1" applyAlignment="1">
      <alignment wrapText="1"/>
    </xf>
    <xf numFmtId="3" fontId="0" fillId="0" borderId="8" xfId="0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 wrapText="1"/>
    </xf>
    <xf numFmtId="3" fontId="0" fillId="0" borderId="4" xfId="0" applyNumberFormat="1" applyFont="1" applyFill="1" applyBorder="1" applyAlignment="1">
      <alignment horizontal="right" wrapText="1"/>
    </xf>
    <xf numFmtId="0" fontId="0" fillId="0" borderId="20" xfId="0" applyFont="1" applyFill="1" applyBorder="1" applyAlignment="1">
      <alignment horizontal="left" wrapText="1" indent="1"/>
    </xf>
    <xf numFmtId="166" fontId="0" fillId="0" borderId="20" xfId="0" applyNumberFormat="1" applyFont="1" applyFill="1" applyBorder="1" applyAlignment="1">
      <alignment horizontal="right" wrapText="1"/>
    </xf>
    <xf numFmtId="166" fontId="0" fillId="0" borderId="2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/>
    <xf numFmtId="6" fontId="0" fillId="0" borderId="20" xfId="0" applyNumberFormat="1" applyFont="1" applyFill="1" applyBorder="1" applyAlignment="1">
      <alignment horizontal="righ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3" tint="-0.499984740745262"/>
  </sheetPr>
  <dimension ref="B1:H151"/>
  <sheetViews>
    <sheetView tabSelected="1" zoomScale="80" zoomScaleNormal="80" workbookViewId="0">
      <selection activeCell="E72" sqref="E72"/>
    </sheetView>
  </sheetViews>
  <sheetFormatPr defaultRowHeight="14.4" x14ac:dyDescent="0.3"/>
  <cols>
    <col min="1" max="1" width="5.109375" style="4" customWidth="1"/>
    <col min="2" max="2" width="47.21875" style="4" customWidth="1"/>
    <col min="3" max="3" width="15.77734375" style="4" customWidth="1"/>
    <col min="4" max="4" width="12" style="4" customWidth="1"/>
    <col min="5" max="5" width="11.109375" style="4" customWidth="1"/>
    <col min="6" max="6" width="11.44140625" style="4" customWidth="1"/>
    <col min="7" max="7" width="11.5546875" style="4" customWidth="1"/>
    <col min="8" max="8" width="12.109375" style="4" customWidth="1"/>
    <col min="9" max="16384" width="8.88671875" style="4"/>
  </cols>
  <sheetData>
    <row r="1" spans="2:6" customFormat="1" x14ac:dyDescent="0.3"/>
    <row r="2" spans="2:6" customFormat="1" ht="15.6" x14ac:dyDescent="0.3">
      <c r="B2" s="1" t="s">
        <v>15</v>
      </c>
    </row>
    <row r="3" spans="2:6" customFormat="1" x14ac:dyDescent="0.3"/>
    <row r="4" spans="2:6" customFormat="1" ht="15.6" x14ac:dyDescent="0.3">
      <c r="F4" s="2" t="s">
        <v>16</v>
      </c>
    </row>
    <row r="5" spans="2:6" customFormat="1" x14ac:dyDescent="0.3"/>
    <row r="6" spans="2:6" customFormat="1" x14ac:dyDescent="0.3">
      <c r="B6" s="66" t="s">
        <v>17</v>
      </c>
      <c r="C6" s="66"/>
      <c r="D6" s="66"/>
      <c r="E6" s="66"/>
      <c r="F6" s="66"/>
    </row>
    <row r="7" spans="2:6" customFormat="1" x14ac:dyDescent="0.3">
      <c r="B7" s="68" t="s">
        <v>33</v>
      </c>
      <c r="C7" s="68"/>
      <c r="D7" s="68"/>
      <c r="E7" s="68"/>
      <c r="F7" s="68"/>
    </row>
    <row r="8" spans="2:6" customFormat="1" x14ac:dyDescent="0.3">
      <c r="B8" s="67" t="s">
        <v>76</v>
      </c>
      <c r="C8" s="67"/>
      <c r="D8" s="67"/>
      <c r="E8" s="67"/>
      <c r="F8" s="67"/>
    </row>
    <row r="9" spans="2:6" customFormat="1" x14ac:dyDescent="0.3">
      <c r="B9" s="67" t="s">
        <v>34</v>
      </c>
      <c r="C9" s="67"/>
      <c r="D9" s="67"/>
      <c r="E9" s="67"/>
      <c r="F9" s="67"/>
    </row>
    <row r="10" spans="2:6" customFormat="1" x14ac:dyDescent="0.3">
      <c r="B10" s="67" t="s">
        <v>35</v>
      </c>
      <c r="C10" s="67"/>
      <c r="D10" s="67"/>
      <c r="E10" s="67"/>
      <c r="F10" s="67"/>
    </row>
    <row r="11" spans="2:6" customFormat="1" x14ac:dyDescent="0.3">
      <c r="B11" s="67" t="s">
        <v>36</v>
      </c>
      <c r="C11" s="67"/>
      <c r="D11" s="67"/>
      <c r="E11" s="67"/>
      <c r="F11" s="67"/>
    </row>
    <row r="12" spans="2:6" customFormat="1" x14ac:dyDescent="0.3">
      <c r="B12" s="67" t="s">
        <v>37</v>
      </c>
      <c r="C12" s="67"/>
      <c r="D12" s="67"/>
      <c r="E12" s="67"/>
      <c r="F12" s="67"/>
    </row>
    <row r="13" spans="2:6" customFormat="1" x14ac:dyDescent="0.3">
      <c r="B13" s="67" t="s">
        <v>38</v>
      </c>
      <c r="C13" s="67"/>
      <c r="D13" s="67"/>
      <c r="E13" s="67"/>
      <c r="F13" s="67"/>
    </row>
    <row r="14" spans="2:6" customFormat="1" x14ac:dyDescent="0.3">
      <c r="B14" s="67" t="s">
        <v>39</v>
      </c>
      <c r="C14" s="67"/>
      <c r="D14" s="67"/>
      <c r="E14" s="67"/>
      <c r="F14" s="67"/>
    </row>
    <row r="15" spans="2:6" customFormat="1" x14ac:dyDescent="0.3">
      <c r="B15" s="67" t="s">
        <v>40</v>
      </c>
      <c r="C15" s="67"/>
      <c r="D15" s="67"/>
      <c r="E15" s="67"/>
      <c r="F15" s="67"/>
    </row>
    <row r="16" spans="2:6" customFormat="1" x14ac:dyDescent="0.3">
      <c r="B16" s="67" t="s">
        <v>41</v>
      </c>
      <c r="C16" s="67"/>
      <c r="D16" s="67"/>
      <c r="E16" s="67"/>
      <c r="F16" s="67"/>
    </row>
    <row r="17" spans="2:8" customFormat="1" ht="15.6" x14ac:dyDescent="0.3">
      <c r="B17" s="3" t="s">
        <v>0</v>
      </c>
    </row>
    <row r="18" spans="2:8" customFormat="1" x14ac:dyDescent="0.3">
      <c r="B18" s="6" t="s">
        <v>43</v>
      </c>
      <c r="C18" s="4"/>
      <c r="D18" s="4"/>
      <c r="E18" s="4"/>
      <c r="F18" s="4"/>
    </row>
    <row r="19" spans="2:8" customFormat="1" ht="15" thickBot="1" x14ac:dyDescent="0.35">
      <c r="B19" s="4"/>
      <c r="C19" s="4"/>
      <c r="D19" s="4"/>
      <c r="E19" s="4"/>
      <c r="F19" s="4"/>
    </row>
    <row r="20" spans="2:8" customFormat="1" ht="15.6" thickTop="1" thickBot="1" x14ac:dyDescent="0.35">
      <c r="B20" s="69" t="s">
        <v>42</v>
      </c>
      <c r="C20" s="70"/>
      <c r="D20" s="70"/>
      <c r="E20" s="70"/>
      <c r="F20" s="70"/>
      <c r="G20" s="70"/>
      <c r="H20" s="71"/>
    </row>
    <row r="21" spans="2:8" customFormat="1" ht="15.6" thickTop="1" thickBot="1" x14ac:dyDescent="0.35">
      <c r="B21" s="57"/>
      <c r="C21" s="58" t="s">
        <v>44</v>
      </c>
      <c r="D21" s="53" t="s">
        <v>9</v>
      </c>
      <c r="E21" s="53" t="s">
        <v>6</v>
      </c>
      <c r="F21" s="54" t="s">
        <v>7</v>
      </c>
      <c r="G21" s="54" t="s">
        <v>1</v>
      </c>
      <c r="H21" s="54" t="s">
        <v>2</v>
      </c>
    </row>
    <row r="22" spans="2:8" ht="15" thickBot="1" x14ac:dyDescent="0.35">
      <c r="B22" s="15" t="s">
        <v>48</v>
      </c>
      <c r="C22" s="30">
        <v>7000</v>
      </c>
      <c r="D22" s="27">
        <v>8000</v>
      </c>
      <c r="E22" s="27">
        <v>9200</v>
      </c>
      <c r="F22" s="28">
        <v>9900</v>
      </c>
      <c r="G22" s="28">
        <v>9700</v>
      </c>
      <c r="H22" s="29">
        <v>8500</v>
      </c>
    </row>
    <row r="23" spans="2:8" ht="15" thickBot="1" x14ac:dyDescent="0.35">
      <c r="B23" s="15" t="s">
        <v>64</v>
      </c>
      <c r="C23" s="59">
        <v>10</v>
      </c>
      <c r="D23" s="60">
        <v>10</v>
      </c>
      <c r="E23" s="60">
        <v>10</v>
      </c>
      <c r="F23" s="61">
        <v>10</v>
      </c>
      <c r="G23" s="61">
        <v>10</v>
      </c>
      <c r="H23" s="61">
        <v>10</v>
      </c>
    </row>
    <row r="24" spans="2:8" ht="15" thickBot="1" x14ac:dyDescent="0.35">
      <c r="B24" s="16" t="s">
        <v>65</v>
      </c>
      <c r="C24" s="62">
        <f t="shared" ref="C24:H24" si="0">+C23*C22</f>
        <v>70000</v>
      </c>
      <c r="D24" s="63">
        <f t="shared" si="0"/>
        <v>80000</v>
      </c>
      <c r="E24" s="63">
        <f t="shared" si="0"/>
        <v>92000</v>
      </c>
      <c r="F24" s="63">
        <f t="shared" si="0"/>
        <v>99000</v>
      </c>
      <c r="G24" s="63">
        <f t="shared" si="0"/>
        <v>97000</v>
      </c>
      <c r="H24" s="64">
        <f t="shared" si="0"/>
        <v>85000</v>
      </c>
    </row>
    <row r="25" spans="2:8" ht="15" thickTop="1" x14ac:dyDescent="0.3"/>
    <row r="27" spans="2:8" x14ac:dyDescent="0.3">
      <c r="B27" s="6" t="s">
        <v>10</v>
      </c>
    </row>
    <row r="28" spans="2:8" ht="15" thickBot="1" x14ac:dyDescent="0.35"/>
    <row r="29" spans="2:8" ht="15.6" thickTop="1" thickBot="1" x14ac:dyDescent="0.35">
      <c r="B29" s="69" t="s">
        <v>18</v>
      </c>
      <c r="C29" s="70"/>
      <c r="D29" s="70"/>
      <c r="E29" s="70"/>
      <c r="F29" s="71"/>
    </row>
    <row r="30" spans="2:8" ht="15.6" thickTop="1" thickBot="1" x14ac:dyDescent="0.35">
      <c r="B30" s="57"/>
      <c r="C30" s="53" t="s">
        <v>9</v>
      </c>
      <c r="D30" s="53" t="s">
        <v>6</v>
      </c>
      <c r="E30" s="54" t="s">
        <v>7</v>
      </c>
      <c r="F30" s="54" t="s">
        <v>3</v>
      </c>
    </row>
    <row r="31" spans="2:8" s="37" customFormat="1" ht="15" thickBot="1" x14ac:dyDescent="0.35">
      <c r="B31" s="33" t="s">
        <v>45</v>
      </c>
      <c r="C31" s="31">
        <f>SUM(D24*30%)</f>
        <v>24000</v>
      </c>
      <c r="D31" s="31">
        <f>SUM(E24*30%)</f>
        <v>27600</v>
      </c>
      <c r="E31" s="32">
        <f>SUM(F24*30%)</f>
        <v>29700</v>
      </c>
      <c r="F31" s="32">
        <f>SUM(C31:E31)</f>
        <v>81300</v>
      </c>
    </row>
    <row r="32" spans="2:8" s="37" customFormat="1" ht="15" thickBot="1" x14ac:dyDescent="0.35">
      <c r="B32" s="33" t="s">
        <v>46</v>
      </c>
      <c r="C32" s="31">
        <f>SUM(C24*70%)</f>
        <v>49000</v>
      </c>
      <c r="D32" s="31">
        <f>SUM(D24*70%)</f>
        <v>56000</v>
      </c>
      <c r="E32" s="31">
        <f>SUM(E24*70%)</f>
        <v>64399.999999999993</v>
      </c>
      <c r="F32" s="31">
        <f>SUM(C32:E32)</f>
        <v>169400</v>
      </c>
    </row>
    <row r="33" spans="2:6" s="37" customFormat="1" ht="15" thickBot="1" x14ac:dyDescent="0.35">
      <c r="B33" s="34" t="s">
        <v>47</v>
      </c>
      <c r="C33" s="35">
        <f>SUM(C31:C32)</f>
        <v>73000</v>
      </c>
      <c r="D33" s="35">
        <f>SUM(D31:D32)</f>
        <v>83600</v>
      </c>
      <c r="E33" s="36">
        <f>SUM(E31:E32)</f>
        <v>94100</v>
      </c>
      <c r="F33" s="36">
        <f>SUM(F31:F32)</f>
        <v>250700</v>
      </c>
    </row>
    <row r="34" spans="2:6" ht="15" thickTop="1" x14ac:dyDescent="0.3"/>
    <row r="36" spans="2:6" x14ac:dyDescent="0.3">
      <c r="B36" s="6" t="s">
        <v>11</v>
      </c>
    </row>
    <row r="37" spans="2:6" ht="15" thickBot="1" x14ac:dyDescent="0.35"/>
    <row r="38" spans="2:6" ht="15.6" thickTop="1" thickBot="1" x14ac:dyDescent="0.35">
      <c r="B38" s="72" t="s">
        <v>4</v>
      </c>
      <c r="C38" s="73"/>
      <c r="D38" s="73"/>
      <c r="E38" s="73"/>
      <c r="F38" s="74"/>
    </row>
    <row r="39" spans="2:6" ht="15.6" thickTop="1" thickBot="1" x14ac:dyDescent="0.35">
      <c r="B39" s="7"/>
      <c r="C39" s="55" t="s">
        <v>9</v>
      </c>
      <c r="D39" s="55" t="s">
        <v>6</v>
      </c>
      <c r="E39" s="56" t="s">
        <v>7</v>
      </c>
      <c r="F39" s="56" t="s">
        <v>3</v>
      </c>
    </row>
    <row r="40" spans="2:6" ht="15" thickBot="1" x14ac:dyDescent="0.35">
      <c r="B40" s="7" t="s">
        <v>48</v>
      </c>
      <c r="C40" s="38">
        <f>SUM(D22)</f>
        <v>8000</v>
      </c>
      <c r="D40" s="38">
        <f>SUM(E22)</f>
        <v>9200</v>
      </c>
      <c r="E40" s="39">
        <f>SUM(F22)</f>
        <v>9900</v>
      </c>
      <c r="F40" s="39">
        <f>SUM(C40:E40)</f>
        <v>27100</v>
      </c>
    </row>
    <row r="41" spans="2:6" ht="15" thickBot="1" x14ac:dyDescent="0.35">
      <c r="B41" s="7" t="s">
        <v>49</v>
      </c>
      <c r="C41" s="38">
        <f>SUM(E22*25%)</f>
        <v>2300</v>
      </c>
      <c r="D41" s="38">
        <f>SUM(F22*25%)</f>
        <v>2475</v>
      </c>
      <c r="E41" s="38">
        <f>SUM(G22*25%)</f>
        <v>2425</v>
      </c>
      <c r="F41" s="39">
        <f>SUM(G22*25%)</f>
        <v>2425</v>
      </c>
    </row>
    <row r="42" spans="2:6" ht="15" thickBot="1" x14ac:dyDescent="0.35">
      <c r="B42" s="65" t="s">
        <v>77</v>
      </c>
      <c r="C42" s="38">
        <f>SUM(C40:C41)</f>
        <v>10300</v>
      </c>
      <c r="D42" s="38">
        <f>SUM(D40:D41)</f>
        <v>11675</v>
      </c>
      <c r="E42" s="39">
        <f>SUM(E40:E41)</f>
        <v>12325</v>
      </c>
      <c r="F42" s="39">
        <f>SUM(F40:F41)</f>
        <v>29525</v>
      </c>
    </row>
    <row r="43" spans="2:6" ht="15" thickBot="1" x14ac:dyDescent="0.35">
      <c r="B43" s="7" t="s">
        <v>50</v>
      </c>
      <c r="C43" s="38">
        <f>SUM(D22*10%)</f>
        <v>800</v>
      </c>
      <c r="D43" s="38">
        <f>SUM(E22*10%)</f>
        <v>920</v>
      </c>
      <c r="E43" s="39">
        <f>SUM(F22*10%)</f>
        <v>990</v>
      </c>
      <c r="F43" s="39">
        <f>SUM(D22*10%)</f>
        <v>800</v>
      </c>
    </row>
    <row r="44" spans="2:6" ht="15" thickBot="1" x14ac:dyDescent="0.35">
      <c r="B44" s="9" t="s">
        <v>51</v>
      </c>
      <c r="C44" s="40">
        <f>C42-C43</f>
        <v>9500</v>
      </c>
      <c r="D44" s="40">
        <f>D42-D43</f>
        <v>10755</v>
      </c>
      <c r="E44" s="41">
        <f>E42-E43</f>
        <v>11335</v>
      </c>
      <c r="F44" s="41">
        <f>F42-F43</f>
        <v>28725</v>
      </c>
    </row>
    <row r="45" spans="2:6" ht="15" thickTop="1" x14ac:dyDescent="0.3">
      <c r="B45" s="18"/>
    </row>
    <row r="47" spans="2:6" x14ac:dyDescent="0.3">
      <c r="B47" s="6" t="s">
        <v>12</v>
      </c>
    </row>
    <row r="48" spans="2:6" ht="15" thickBot="1" x14ac:dyDescent="0.35">
      <c r="B48" s="6"/>
    </row>
    <row r="49" spans="2:6" ht="15.6" thickTop="1" thickBot="1" x14ac:dyDescent="0.35">
      <c r="B49" s="72" t="s">
        <v>5</v>
      </c>
      <c r="C49" s="73"/>
      <c r="D49" s="73"/>
      <c r="E49" s="73"/>
      <c r="F49" s="74"/>
    </row>
    <row r="50" spans="2:6" ht="15.6" thickTop="1" thickBot="1" x14ac:dyDescent="0.35">
      <c r="B50" s="7"/>
      <c r="C50" s="55" t="s">
        <v>9</v>
      </c>
      <c r="D50" s="55" t="s">
        <v>6</v>
      </c>
      <c r="E50" s="56" t="s">
        <v>7</v>
      </c>
      <c r="F50" s="56" t="s">
        <v>3</v>
      </c>
    </row>
    <row r="51" spans="2:6" ht="15" thickBot="1" x14ac:dyDescent="0.35">
      <c r="B51" s="7" t="s">
        <v>78</v>
      </c>
      <c r="C51" s="38">
        <f>SUM(C44)</f>
        <v>9500</v>
      </c>
      <c r="D51" s="38">
        <f>SUM(D44)</f>
        <v>10755</v>
      </c>
      <c r="E51" s="39">
        <f>SUM(E44)</f>
        <v>11335</v>
      </c>
      <c r="F51" s="39">
        <f>SUM(F44)</f>
        <v>28725</v>
      </c>
    </row>
    <row r="52" spans="2:6" ht="15" thickBot="1" x14ac:dyDescent="0.35">
      <c r="B52" s="7" t="s">
        <v>79</v>
      </c>
      <c r="C52" s="42">
        <v>2</v>
      </c>
      <c r="D52" s="42">
        <v>2</v>
      </c>
      <c r="E52" s="43">
        <v>2</v>
      </c>
      <c r="F52" s="43">
        <v>2</v>
      </c>
    </row>
    <row r="53" spans="2:6" ht="15" thickBot="1" x14ac:dyDescent="0.35">
      <c r="B53" s="8" t="s">
        <v>80</v>
      </c>
      <c r="C53" s="38">
        <f>SUM(C51*C52)</f>
        <v>19000</v>
      </c>
      <c r="D53" s="38">
        <f>SUM(D51*D52)</f>
        <v>21510</v>
      </c>
      <c r="E53" s="39">
        <f>SUM(E51*E52)</f>
        <v>22670</v>
      </c>
      <c r="F53" s="39">
        <f>SUM(F51*F52)</f>
        <v>57450</v>
      </c>
    </row>
    <row r="54" spans="2:6" ht="15" thickBot="1" x14ac:dyDescent="0.35">
      <c r="B54" s="7" t="s">
        <v>81</v>
      </c>
      <c r="C54" s="38">
        <f>SUM(D53*10%)</f>
        <v>2151</v>
      </c>
      <c r="D54" s="38">
        <f>SUM(E53*10%)</f>
        <v>2267</v>
      </c>
      <c r="E54" s="86">
        <f>SUM(18800*10%)</f>
        <v>1880</v>
      </c>
      <c r="F54" s="87">
        <f>SUM(18800*10%)</f>
        <v>1880</v>
      </c>
    </row>
    <row r="55" spans="2:6" ht="15" thickBot="1" x14ac:dyDescent="0.35">
      <c r="B55" s="7" t="s">
        <v>82</v>
      </c>
      <c r="C55" s="38">
        <f>SUM(C53:C54)</f>
        <v>21151</v>
      </c>
      <c r="D55" s="38">
        <f>SUM(D53:D54)</f>
        <v>23777</v>
      </c>
      <c r="E55" s="39">
        <f>SUM(E53:E54)</f>
        <v>24550</v>
      </c>
      <c r="F55" s="39">
        <f>SUM(F53:F54)</f>
        <v>59330</v>
      </c>
    </row>
    <row r="56" spans="2:6" ht="15" thickBot="1" x14ac:dyDescent="0.35">
      <c r="B56" s="7" t="s">
        <v>83</v>
      </c>
      <c r="C56" s="38">
        <f>SUM(C53*10%)</f>
        <v>1900</v>
      </c>
      <c r="D56" s="38">
        <f>SUM(D53*10%)</f>
        <v>2151</v>
      </c>
      <c r="E56" s="39">
        <f>SUM(E53*10%)</f>
        <v>2267</v>
      </c>
      <c r="F56" s="39">
        <f>SUM(C53*10%)</f>
        <v>1900</v>
      </c>
    </row>
    <row r="57" spans="2:6" ht="15" thickBot="1" x14ac:dyDescent="0.35">
      <c r="B57" s="7" t="s">
        <v>84</v>
      </c>
      <c r="C57" s="38">
        <f>SUM(C55-C56)</f>
        <v>19251</v>
      </c>
      <c r="D57" s="38">
        <f>SUM(D55-D56)</f>
        <v>21626</v>
      </c>
      <c r="E57" s="39">
        <f>SUM(E55-E56)</f>
        <v>22283</v>
      </c>
      <c r="F57" s="39">
        <f>SUM(F55-F56)</f>
        <v>57430</v>
      </c>
    </row>
    <row r="58" spans="2:6" ht="15" thickBot="1" x14ac:dyDescent="0.35">
      <c r="B58" s="7" t="s">
        <v>85</v>
      </c>
      <c r="C58" s="50">
        <v>2</v>
      </c>
      <c r="D58" s="51">
        <v>2</v>
      </c>
      <c r="E58" s="52">
        <v>2</v>
      </c>
      <c r="F58" s="52">
        <v>2</v>
      </c>
    </row>
    <row r="59" spans="2:6" ht="15" thickBot="1" x14ac:dyDescent="0.35">
      <c r="B59" s="9" t="s">
        <v>86</v>
      </c>
      <c r="C59" s="44">
        <f>SUM(C57*C58)</f>
        <v>38502</v>
      </c>
      <c r="D59" s="44">
        <f>SUM(D57*D58)</f>
        <v>43252</v>
      </c>
      <c r="E59" s="45">
        <f>SUM(E57*E58)</f>
        <v>44566</v>
      </c>
      <c r="F59" s="45">
        <f>SUM(F57*F58)</f>
        <v>114860</v>
      </c>
    </row>
    <row r="60" spans="2:6" ht="15" thickTop="1" x14ac:dyDescent="0.3"/>
    <row r="61" spans="2:6" ht="16.2" x14ac:dyDescent="0.3">
      <c r="B61" s="5"/>
    </row>
    <row r="62" spans="2:6" ht="15" thickBot="1" x14ac:dyDescent="0.35"/>
    <row r="63" spans="2:6" ht="15" thickBot="1" x14ac:dyDescent="0.35">
      <c r="B63" s="10"/>
      <c r="C63" s="11" t="s">
        <v>1</v>
      </c>
      <c r="D63" s="11" t="s">
        <v>2</v>
      </c>
    </row>
    <row r="64" spans="2:6" ht="15" thickBot="1" x14ac:dyDescent="0.35">
      <c r="B64" s="9" t="s">
        <v>51</v>
      </c>
      <c r="C64" s="24">
        <f>G22</f>
        <v>9700</v>
      </c>
      <c r="D64" s="24">
        <v>8500</v>
      </c>
    </row>
    <row r="65" spans="2:6" ht="15.6" thickTop="1" thickBot="1" x14ac:dyDescent="0.35">
      <c r="B65" s="7" t="s">
        <v>106</v>
      </c>
      <c r="C65" s="24">
        <v>2</v>
      </c>
      <c r="D65" s="13">
        <v>2</v>
      </c>
    </row>
    <row r="66" spans="2:6" ht="15" thickBot="1" x14ac:dyDescent="0.35">
      <c r="B66" s="8" t="s">
        <v>107</v>
      </c>
      <c r="C66" s="24">
        <f>SUM(C64*C65)</f>
        <v>19400</v>
      </c>
      <c r="D66" s="24">
        <f>SUM(D64*D65)</f>
        <v>17000</v>
      </c>
    </row>
    <row r="67" spans="2:6" ht="15" thickBot="1" x14ac:dyDescent="0.35">
      <c r="B67" s="7" t="s">
        <v>81</v>
      </c>
      <c r="C67" s="24">
        <f>SUM(0.1*D66)</f>
        <v>1700</v>
      </c>
      <c r="D67" s="13"/>
    </row>
    <row r="68" spans="2:6" ht="15" thickBot="1" x14ac:dyDescent="0.35">
      <c r="B68" s="7" t="s">
        <v>82</v>
      </c>
      <c r="C68" s="24">
        <f>SUM(C66:C67)</f>
        <v>21100</v>
      </c>
      <c r="D68" s="13"/>
    </row>
    <row r="69" spans="2:6" ht="15" thickBot="1" x14ac:dyDescent="0.35">
      <c r="B69" s="7" t="s">
        <v>83</v>
      </c>
      <c r="C69" s="13">
        <f>SUM(C66*10%)</f>
        <v>1940</v>
      </c>
      <c r="D69" s="13"/>
    </row>
    <row r="70" spans="2:6" ht="15" thickBot="1" x14ac:dyDescent="0.35">
      <c r="B70" s="7" t="s">
        <v>84</v>
      </c>
      <c r="C70" s="24">
        <f>SUM(C68-C69)</f>
        <v>19160</v>
      </c>
      <c r="D70" s="13"/>
    </row>
    <row r="71" spans="2:6" ht="15" thickBot="1" x14ac:dyDescent="0.35">
      <c r="B71" s="7" t="s">
        <v>85</v>
      </c>
      <c r="C71" s="24">
        <v>2</v>
      </c>
      <c r="D71" s="13"/>
    </row>
    <row r="72" spans="2:6" ht="15" thickBot="1" x14ac:dyDescent="0.35">
      <c r="B72" s="9" t="s">
        <v>86</v>
      </c>
      <c r="C72" s="24">
        <f>SUM(C70*C71)</f>
        <v>38320</v>
      </c>
      <c r="D72" s="13"/>
    </row>
    <row r="73" spans="2:6" ht="15" thickTop="1" x14ac:dyDescent="0.3"/>
    <row r="74" spans="2:6" x14ac:dyDescent="0.3">
      <c r="B74" s="6" t="s">
        <v>19</v>
      </c>
    </row>
    <row r="75" spans="2:6" ht="15" thickBot="1" x14ac:dyDescent="0.35"/>
    <row r="76" spans="2:6" ht="15" customHeight="1" thickTop="1" thickBot="1" x14ac:dyDescent="0.35">
      <c r="B76" s="72" t="s">
        <v>102</v>
      </c>
      <c r="C76" s="73"/>
      <c r="D76" s="73"/>
      <c r="E76" s="73"/>
      <c r="F76" s="74"/>
    </row>
    <row r="77" spans="2:6" ht="15.6" thickTop="1" thickBot="1" x14ac:dyDescent="0.35">
      <c r="B77" s="12"/>
      <c r="C77" s="53" t="s">
        <v>9</v>
      </c>
      <c r="D77" s="53" t="s">
        <v>6</v>
      </c>
      <c r="E77" s="54" t="s">
        <v>7</v>
      </c>
      <c r="F77" s="54" t="s">
        <v>3</v>
      </c>
    </row>
    <row r="78" spans="2:6" ht="15" thickBot="1" x14ac:dyDescent="0.35">
      <c r="B78" s="15" t="s">
        <v>87</v>
      </c>
      <c r="C78" s="31">
        <f>SUM(C59*20%)</f>
        <v>7700.4000000000005</v>
      </c>
      <c r="D78" s="31">
        <f>SUM(D59*20%)</f>
        <v>8650.4</v>
      </c>
      <c r="E78" s="32">
        <f>SUM(E59*20%)</f>
        <v>8913.2000000000007</v>
      </c>
      <c r="F78" s="32">
        <f>SUM(F59*20%)</f>
        <v>22972</v>
      </c>
    </row>
    <row r="79" spans="2:6" ht="15" thickBot="1" x14ac:dyDescent="0.35">
      <c r="B79" s="15" t="s">
        <v>88</v>
      </c>
      <c r="C79" s="81">
        <f>SUM(C24*80%)</f>
        <v>56000</v>
      </c>
      <c r="D79" s="31">
        <f>SUM(C59*80%)</f>
        <v>30801.600000000002</v>
      </c>
      <c r="E79" s="32">
        <f>SUM(D59*80%)</f>
        <v>34601.599999999999</v>
      </c>
      <c r="F79" s="32">
        <f>SUM(C79:E79)</f>
        <v>121403.20000000001</v>
      </c>
    </row>
    <row r="80" spans="2:6" ht="15" thickBot="1" x14ac:dyDescent="0.35">
      <c r="B80" s="15" t="s">
        <v>89</v>
      </c>
      <c r="C80" s="31">
        <f>SUM(C78:C79)</f>
        <v>63700.4</v>
      </c>
      <c r="D80" s="31">
        <f>SUM(D78:D79)</f>
        <v>39452</v>
      </c>
      <c r="E80" s="32">
        <f>SUM(E78:E79)</f>
        <v>43514.8</v>
      </c>
      <c r="F80" s="32">
        <f>SUM(F78:F79)</f>
        <v>144375.20000000001</v>
      </c>
    </row>
    <row r="81" spans="2:6" ht="15" thickBot="1" x14ac:dyDescent="0.35">
      <c r="B81" s="15"/>
      <c r="C81" s="13"/>
      <c r="D81" s="13"/>
      <c r="E81" s="14"/>
      <c r="F81" s="23"/>
    </row>
    <row r="82" spans="2:6" ht="15" thickBot="1" x14ac:dyDescent="0.35">
      <c r="B82" s="16"/>
      <c r="C82" s="26"/>
      <c r="D82" s="26"/>
      <c r="E82" s="25"/>
      <c r="F82" s="25"/>
    </row>
    <row r="83" spans="2:6" ht="15" thickTop="1" x14ac:dyDescent="0.3"/>
    <row r="85" spans="2:6" x14ac:dyDescent="0.3">
      <c r="B85" s="6" t="s">
        <v>20</v>
      </c>
    </row>
    <row r="86" spans="2:6" ht="15" thickBot="1" x14ac:dyDescent="0.35"/>
    <row r="87" spans="2:6" ht="15" customHeight="1" thickTop="1" thickBot="1" x14ac:dyDescent="0.35">
      <c r="B87" s="72" t="s">
        <v>103</v>
      </c>
      <c r="C87" s="73"/>
      <c r="D87" s="73"/>
      <c r="E87" s="73"/>
      <c r="F87" s="74"/>
    </row>
    <row r="88" spans="2:6" ht="15.6" thickTop="1" thickBot="1" x14ac:dyDescent="0.35">
      <c r="B88" s="12"/>
      <c r="C88" s="53" t="s">
        <v>21</v>
      </c>
      <c r="D88" s="53" t="s">
        <v>22</v>
      </c>
      <c r="E88" s="54" t="s">
        <v>23</v>
      </c>
      <c r="F88" s="54" t="s">
        <v>24</v>
      </c>
    </row>
    <row r="89" spans="2:6" ht="15" thickBot="1" x14ac:dyDescent="0.35">
      <c r="B89" s="15" t="s">
        <v>90</v>
      </c>
      <c r="C89" s="31">
        <f>SUM(1.2*C44)</f>
        <v>11400</v>
      </c>
      <c r="D89" s="31">
        <f>SUM(1.2*D44)</f>
        <v>12906</v>
      </c>
      <c r="E89" s="32">
        <f>SUM(1.2*E44)</f>
        <v>13602</v>
      </c>
      <c r="F89" s="32">
        <f>SUM(C89:E89)</f>
        <v>37908</v>
      </c>
    </row>
    <row r="90" spans="2:6" ht="15" thickBot="1" x14ac:dyDescent="0.35">
      <c r="B90" s="15" t="s">
        <v>92</v>
      </c>
      <c r="C90" s="81">
        <v>5000</v>
      </c>
      <c r="D90" s="81">
        <v>5000</v>
      </c>
      <c r="E90" s="82">
        <v>5000</v>
      </c>
      <c r="F90" s="32">
        <f>SUM(C90:E90)</f>
        <v>15000</v>
      </c>
    </row>
    <row r="91" spans="2:6" ht="15" thickBot="1" x14ac:dyDescent="0.35">
      <c r="B91" s="15" t="s">
        <v>91</v>
      </c>
      <c r="C91" s="81">
        <v>3000</v>
      </c>
      <c r="D91" s="81">
        <v>3000</v>
      </c>
      <c r="E91" s="82">
        <v>3000</v>
      </c>
      <c r="F91" s="32">
        <f>SUM(C91:E91)</f>
        <v>9000</v>
      </c>
    </row>
    <row r="92" spans="2:6" ht="15" thickBot="1" x14ac:dyDescent="0.35">
      <c r="B92" s="16" t="s">
        <v>93</v>
      </c>
      <c r="C92" s="35">
        <f>SUM(C89:C91)</f>
        <v>19400</v>
      </c>
      <c r="D92" s="35">
        <f>SUM(D89:D91)</f>
        <v>20906</v>
      </c>
      <c r="E92" s="36">
        <f>SUM(E89:E91)</f>
        <v>21602</v>
      </c>
      <c r="F92" s="36">
        <f>SUM(F89:F91)</f>
        <v>61908</v>
      </c>
    </row>
    <row r="93" spans="2:6" ht="15" thickTop="1" x14ac:dyDescent="0.3"/>
    <row r="95" spans="2:6" x14ac:dyDescent="0.3">
      <c r="B95" s="6" t="s">
        <v>25</v>
      </c>
    </row>
    <row r="96" spans="2:6" ht="15" thickBot="1" x14ac:dyDescent="0.35">
      <c r="B96" s="6"/>
    </row>
    <row r="97" spans="2:6" ht="15" customHeight="1" thickTop="1" thickBot="1" x14ac:dyDescent="0.35">
      <c r="B97" s="72" t="s">
        <v>104</v>
      </c>
      <c r="C97" s="73"/>
      <c r="D97" s="73"/>
      <c r="E97" s="73"/>
      <c r="F97" s="74"/>
    </row>
    <row r="98" spans="2:6" ht="15.6" thickTop="1" thickBot="1" x14ac:dyDescent="0.35">
      <c r="B98" s="12"/>
      <c r="C98" s="53" t="s">
        <v>21</v>
      </c>
      <c r="D98" s="53" t="s">
        <v>22</v>
      </c>
      <c r="E98" s="54" t="s">
        <v>23</v>
      </c>
      <c r="F98" s="54" t="s">
        <v>26</v>
      </c>
    </row>
    <row r="99" spans="2:6" ht="15" thickBot="1" x14ac:dyDescent="0.35">
      <c r="B99" s="15" t="s">
        <v>94</v>
      </c>
      <c r="C99" s="32">
        <f>C40</f>
        <v>8000</v>
      </c>
      <c r="D99" s="32">
        <f>D40</f>
        <v>9200</v>
      </c>
      <c r="E99" s="32">
        <f>E40</f>
        <v>9900</v>
      </c>
      <c r="F99" s="32">
        <f>SUM(C99:E99)</f>
        <v>27100</v>
      </c>
    </row>
    <row r="100" spans="2:6" ht="15" thickBot="1" x14ac:dyDescent="0.35">
      <c r="B100" s="15" t="s">
        <v>95</v>
      </c>
      <c r="C100" s="32">
        <v>1000</v>
      </c>
      <c r="D100" s="32">
        <v>1000</v>
      </c>
      <c r="E100" s="32">
        <v>1000</v>
      </c>
      <c r="F100" s="32">
        <f>SUM(C100:E100)</f>
        <v>3000</v>
      </c>
    </row>
    <row r="101" spans="2:6" ht="15" thickBot="1" x14ac:dyDescent="0.35">
      <c r="B101" s="16" t="s">
        <v>96</v>
      </c>
      <c r="C101" s="35">
        <f>SUM(C99:C100)</f>
        <v>9000</v>
      </c>
      <c r="D101" s="35">
        <f>SUM(D99:D100)</f>
        <v>10200</v>
      </c>
      <c r="E101" s="36">
        <f>SUM(E99:E100)</f>
        <v>10900</v>
      </c>
      <c r="F101" s="36">
        <f>SUM(F99:F100)</f>
        <v>30100</v>
      </c>
    </row>
    <row r="102" spans="2:6" ht="15" thickTop="1" x14ac:dyDescent="0.3"/>
    <row r="104" spans="2:6" x14ac:dyDescent="0.3">
      <c r="B104" s="6" t="s">
        <v>27</v>
      </c>
    </row>
    <row r="105" spans="2:6" ht="15" thickBot="1" x14ac:dyDescent="0.35">
      <c r="B105" s="6"/>
    </row>
    <row r="106" spans="2:6" ht="15.6" thickTop="1" thickBot="1" x14ac:dyDescent="0.35">
      <c r="B106" s="72" t="s">
        <v>14</v>
      </c>
      <c r="C106" s="73"/>
      <c r="D106" s="73"/>
      <c r="E106" s="73"/>
      <c r="F106" s="74"/>
    </row>
    <row r="107" spans="2:6" ht="15.6" thickTop="1" thickBot="1" x14ac:dyDescent="0.35">
      <c r="B107" s="12"/>
      <c r="C107" s="53" t="s">
        <v>9</v>
      </c>
      <c r="D107" s="53" t="s">
        <v>6</v>
      </c>
      <c r="E107" s="54" t="s">
        <v>7</v>
      </c>
      <c r="F107" s="54" t="s">
        <v>3</v>
      </c>
    </row>
    <row r="108" spans="2:6" ht="15" thickBot="1" x14ac:dyDescent="0.35">
      <c r="B108" s="15" t="s">
        <v>52</v>
      </c>
      <c r="C108" s="31">
        <v>4500</v>
      </c>
      <c r="D108" s="31">
        <f>SUM(C123)</f>
        <v>5598</v>
      </c>
      <c r="E108" s="32">
        <f>SUM(D123)</f>
        <v>4840</v>
      </c>
      <c r="F108" s="32">
        <f>SUM(C108)</f>
        <v>4500</v>
      </c>
    </row>
    <row r="109" spans="2:6" ht="15" thickBot="1" x14ac:dyDescent="0.35">
      <c r="B109" s="15" t="s">
        <v>68</v>
      </c>
      <c r="C109" s="81">
        <f>C33</f>
        <v>73000</v>
      </c>
      <c r="D109" s="81">
        <f>D33</f>
        <v>83600</v>
      </c>
      <c r="E109" s="81">
        <f>E33</f>
        <v>94100</v>
      </c>
      <c r="F109" s="31">
        <f>SUM(C109:E109)</f>
        <v>250700</v>
      </c>
    </row>
    <row r="110" spans="2:6" ht="15" thickBot="1" x14ac:dyDescent="0.35">
      <c r="B110" s="12" t="s">
        <v>53</v>
      </c>
      <c r="C110" s="31">
        <f>SUM(C108:C109)</f>
        <v>77500</v>
      </c>
      <c r="D110" s="31">
        <f>SUM(D108:D109)</f>
        <v>89198</v>
      </c>
      <c r="E110" s="31">
        <f>SUM(E108:E109)</f>
        <v>98940</v>
      </c>
      <c r="F110" s="31">
        <f>SUM(F108:F109)</f>
        <v>255200</v>
      </c>
    </row>
    <row r="111" spans="2:6" ht="15" thickBot="1" x14ac:dyDescent="0.35">
      <c r="B111" s="85" t="s">
        <v>54</v>
      </c>
      <c r="C111" s="83"/>
      <c r="D111" s="83"/>
      <c r="E111" s="84"/>
      <c r="F111" s="84"/>
    </row>
    <row r="112" spans="2:6" ht="15" thickBot="1" x14ac:dyDescent="0.35">
      <c r="B112" s="12" t="s">
        <v>69</v>
      </c>
      <c r="C112" s="31">
        <f>C59</f>
        <v>38502</v>
      </c>
      <c r="D112" s="31">
        <f>SUM(D59)</f>
        <v>43252</v>
      </c>
      <c r="E112" s="31">
        <f>SUM(E59)</f>
        <v>44566</v>
      </c>
      <c r="F112" s="31">
        <f t="shared" ref="F112:F117" si="1">SUM(C112:E112)</f>
        <v>126320</v>
      </c>
    </row>
    <row r="113" spans="2:6" ht="15" thickBot="1" x14ac:dyDescent="0.35">
      <c r="B113" s="12" t="s">
        <v>105</v>
      </c>
      <c r="C113" s="31">
        <f>SUM(C92)</f>
        <v>19400</v>
      </c>
      <c r="D113" s="31">
        <f>SUM(D92)</f>
        <v>20906</v>
      </c>
      <c r="E113" s="31">
        <f>SUM(E92)</f>
        <v>21602</v>
      </c>
      <c r="F113" s="31">
        <f t="shared" si="1"/>
        <v>61908</v>
      </c>
    </row>
    <row r="114" spans="2:6" ht="15" thickBot="1" x14ac:dyDescent="0.35">
      <c r="B114" s="12" t="s">
        <v>60</v>
      </c>
      <c r="C114" s="31">
        <f>SUM(C101)</f>
        <v>9000</v>
      </c>
      <c r="D114" s="31">
        <f>SUM(D101)</f>
        <v>10200</v>
      </c>
      <c r="E114" s="31">
        <f>SUM(E101)</f>
        <v>10900</v>
      </c>
      <c r="F114" s="31">
        <f t="shared" si="1"/>
        <v>30100</v>
      </c>
    </row>
    <row r="115" spans="2:6" ht="15" thickBot="1" x14ac:dyDescent="0.35">
      <c r="B115" s="12" t="s">
        <v>70</v>
      </c>
      <c r="C115" s="81">
        <v>5000</v>
      </c>
      <c r="D115" s="81">
        <v>12000</v>
      </c>
      <c r="E115" s="81">
        <v>16000</v>
      </c>
      <c r="F115" s="31">
        <f t="shared" si="1"/>
        <v>33000</v>
      </c>
    </row>
    <row r="116" spans="2:6" ht="15" thickBot="1" x14ac:dyDescent="0.35">
      <c r="B116" s="15" t="s">
        <v>67</v>
      </c>
      <c r="C116" s="81"/>
      <c r="D116" s="81">
        <v>10000</v>
      </c>
      <c r="E116" s="81"/>
      <c r="F116" s="31">
        <f t="shared" si="1"/>
        <v>10000</v>
      </c>
    </row>
    <row r="117" spans="2:6" ht="15" thickBot="1" x14ac:dyDescent="0.35">
      <c r="B117" s="15" t="s">
        <v>55</v>
      </c>
      <c r="C117" s="31">
        <f>SUM(C112:C116)</f>
        <v>71902</v>
      </c>
      <c r="D117" s="31">
        <f>SUM(D112:D116)</f>
        <v>96358</v>
      </c>
      <c r="E117" s="31">
        <f>SUM(E112:E116)</f>
        <v>93068</v>
      </c>
      <c r="F117" s="31">
        <f t="shared" si="1"/>
        <v>261328</v>
      </c>
    </row>
    <row r="118" spans="2:6" ht="15" thickBot="1" x14ac:dyDescent="0.35">
      <c r="B118" s="15" t="s">
        <v>71</v>
      </c>
      <c r="C118" s="81">
        <f>SUM(C110-C117)</f>
        <v>5598</v>
      </c>
      <c r="D118" s="81">
        <f>SUM(D110-D117)</f>
        <v>-7160</v>
      </c>
      <c r="E118" s="81">
        <f>SUM(E110-E117)</f>
        <v>5872</v>
      </c>
      <c r="F118" s="81">
        <f>SUM(F110-F117)</f>
        <v>-6128</v>
      </c>
    </row>
    <row r="119" spans="2:6" ht="15" thickBot="1" x14ac:dyDescent="0.35">
      <c r="B119" s="12" t="s">
        <v>66</v>
      </c>
      <c r="C119" s="81"/>
      <c r="D119" s="81">
        <v>12000</v>
      </c>
      <c r="E119" s="81"/>
      <c r="F119" s="81">
        <f>SUM(C119:E119)</f>
        <v>12000</v>
      </c>
    </row>
    <row r="120" spans="2:6" ht="15" thickBot="1" x14ac:dyDescent="0.35">
      <c r="B120" s="12" t="s">
        <v>56</v>
      </c>
      <c r="C120" s="81"/>
      <c r="D120" s="81"/>
      <c r="E120" s="81">
        <v>-1000</v>
      </c>
      <c r="F120" s="81">
        <f>SUM(C120:E120)</f>
        <v>-1000</v>
      </c>
    </row>
    <row r="121" spans="2:6" ht="15" thickBot="1" x14ac:dyDescent="0.35">
      <c r="B121" s="12" t="s">
        <v>97</v>
      </c>
      <c r="C121" s="81"/>
      <c r="D121" s="81"/>
      <c r="E121" s="81">
        <f>-SUM(C125:E125)*1</f>
        <v>-230</v>
      </c>
      <c r="F121" s="81">
        <f>SUM(C121:E121)</f>
        <v>-230</v>
      </c>
    </row>
    <row r="122" spans="2:6" ht="15" thickBot="1" x14ac:dyDescent="0.35">
      <c r="B122" s="15"/>
      <c r="C122" s="88"/>
      <c r="D122" s="88"/>
      <c r="E122" s="89"/>
      <c r="F122" s="89"/>
    </row>
    <row r="123" spans="2:6" ht="15" thickBot="1" x14ac:dyDescent="0.35">
      <c r="B123" s="16" t="s">
        <v>57</v>
      </c>
      <c r="C123" s="35">
        <f>SUM(C118:C121)</f>
        <v>5598</v>
      </c>
      <c r="D123" s="35">
        <f>SUM(D118:D121)</f>
        <v>4840</v>
      </c>
      <c r="E123" s="36">
        <f>SUM(E118:E121)</f>
        <v>4642</v>
      </c>
      <c r="F123" s="36">
        <f>SUM(F118:F121)</f>
        <v>4642</v>
      </c>
    </row>
    <row r="124" spans="2:6" ht="15" thickTop="1" x14ac:dyDescent="0.3">
      <c r="B124" s="6"/>
    </row>
    <row r="125" spans="2:6" s="93" customFormat="1" x14ac:dyDescent="0.3">
      <c r="B125" s="90" t="s">
        <v>63</v>
      </c>
      <c r="C125" s="91">
        <f>0.01*C119</f>
        <v>0</v>
      </c>
      <c r="D125" s="92">
        <f>0.01*(C119+D119)</f>
        <v>120</v>
      </c>
      <c r="E125" s="92">
        <f>0.01*(C119+D119+E119+E120+D120+C120)</f>
        <v>110</v>
      </c>
      <c r="F125" s="92">
        <f>SUM(C125:E125)</f>
        <v>230</v>
      </c>
    </row>
    <row r="126" spans="2:6" s="96" customFormat="1" x14ac:dyDescent="0.3">
      <c r="B126" s="94"/>
      <c r="C126" s="95"/>
    </row>
    <row r="127" spans="2:6" s="96" customFormat="1" x14ac:dyDescent="0.3">
      <c r="B127" s="90" t="s">
        <v>28</v>
      </c>
      <c r="C127" s="97">
        <f>SUM(F125)</f>
        <v>230</v>
      </c>
    </row>
    <row r="128" spans="2:6" ht="16.2" x14ac:dyDescent="0.3">
      <c r="B128" s="17"/>
    </row>
    <row r="129" spans="2:3" x14ac:dyDescent="0.3">
      <c r="B129" s="6" t="s">
        <v>29</v>
      </c>
    </row>
    <row r="130" spans="2:3" ht="15" thickBot="1" x14ac:dyDescent="0.35">
      <c r="B130" s="6"/>
    </row>
    <row r="131" spans="2:3" ht="15.6" thickTop="1" thickBot="1" x14ac:dyDescent="0.35">
      <c r="B131" s="72" t="s">
        <v>30</v>
      </c>
      <c r="C131" s="74"/>
    </row>
    <row r="132" spans="2:3" ht="15.6" thickTop="1" thickBot="1" x14ac:dyDescent="0.35">
      <c r="B132" s="19" t="s">
        <v>72</v>
      </c>
      <c r="C132" s="46">
        <f>SUM(2*2)</f>
        <v>4</v>
      </c>
    </row>
    <row r="133" spans="2:3" ht="15" thickBot="1" x14ac:dyDescent="0.35">
      <c r="B133" s="19" t="s">
        <v>73</v>
      </c>
      <c r="C133" s="47">
        <v>1.2</v>
      </c>
    </row>
    <row r="134" spans="2:3" ht="15" thickBot="1" x14ac:dyDescent="0.35">
      <c r="B134" s="19" t="s">
        <v>74</v>
      </c>
      <c r="C134" s="46">
        <v>0.8</v>
      </c>
    </row>
    <row r="135" spans="2:3" ht="15" thickBot="1" x14ac:dyDescent="0.35">
      <c r="B135" s="20" t="s">
        <v>75</v>
      </c>
      <c r="C135" s="48">
        <f>SUM(C132:C134)</f>
        <v>6</v>
      </c>
    </row>
    <row r="136" spans="2:3" ht="15" thickTop="1" x14ac:dyDescent="0.3">
      <c r="B136" s="6"/>
    </row>
    <row r="137" spans="2:3" x14ac:dyDescent="0.3">
      <c r="B137" s="6" t="s">
        <v>31</v>
      </c>
    </row>
    <row r="138" spans="2:3" ht="15" thickBot="1" x14ac:dyDescent="0.35">
      <c r="B138" s="6"/>
    </row>
    <row r="139" spans="2:3" ht="15.6" thickTop="1" thickBot="1" x14ac:dyDescent="0.35">
      <c r="B139" s="75" t="s">
        <v>32</v>
      </c>
      <c r="C139" s="76"/>
    </row>
    <row r="140" spans="2:3" ht="15" thickBot="1" x14ac:dyDescent="0.35">
      <c r="B140" s="77" t="s">
        <v>8</v>
      </c>
      <c r="C140" s="78"/>
    </row>
    <row r="141" spans="2:3" ht="15" thickBot="1" x14ac:dyDescent="0.35">
      <c r="B141" s="79" t="s">
        <v>13</v>
      </c>
      <c r="C141" s="80"/>
    </row>
    <row r="142" spans="2:3" ht="15.6" thickTop="1" thickBot="1" x14ac:dyDescent="0.35">
      <c r="B142" s="21" t="s">
        <v>58</v>
      </c>
      <c r="C142" s="49">
        <f>SUM(D24:F24)</f>
        <v>271000</v>
      </c>
    </row>
    <row r="143" spans="2:3" ht="15" thickBot="1" x14ac:dyDescent="0.35">
      <c r="B143" s="21" t="s">
        <v>98</v>
      </c>
      <c r="C143" s="49">
        <f>-SUM(D22:F22)*C135</f>
        <v>-162600</v>
      </c>
    </row>
    <row r="144" spans="2:3" ht="15" thickBot="1" x14ac:dyDescent="0.35">
      <c r="B144" s="21" t="s">
        <v>59</v>
      </c>
      <c r="C144" s="49">
        <f>SUM(C142:C143)</f>
        <v>108400</v>
      </c>
    </row>
    <row r="145" spans="2:3" ht="15" thickBot="1" x14ac:dyDescent="0.35">
      <c r="B145" s="21" t="s">
        <v>60</v>
      </c>
      <c r="C145" s="49">
        <f>-SUM(F101)</f>
        <v>-30100</v>
      </c>
    </row>
    <row r="146" spans="2:3" ht="15" thickBot="1" x14ac:dyDescent="0.35">
      <c r="B146" s="21" t="s">
        <v>99</v>
      </c>
      <c r="C146" s="49">
        <v>-4800</v>
      </c>
    </row>
    <row r="147" spans="2:3" ht="15" thickBot="1" x14ac:dyDescent="0.35">
      <c r="B147" s="21" t="s">
        <v>61</v>
      </c>
      <c r="C147" s="49">
        <f>SUM(C144:C146)</f>
        <v>73500</v>
      </c>
    </row>
    <row r="148" spans="2:3" ht="15" thickBot="1" x14ac:dyDescent="0.35">
      <c r="B148" s="21" t="s">
        <v>100</v>
      </c>
      <c r="C148" s="49">
        <f>-C127</f>
        <v>-230</v>
      </c>
    </row>
    <row r="149" spans="2:3" ht="15" thickBot="1" x14ac:dyDescent="0.35">
      <c r="B149" s="21" t="s">
        <v>101</v>
      </c>
      <c r="C149" s="49">
        <f>-SUM(C147:C148)*0.3</f>
        <v>-21981</v>
      </c>
    </row>
    <row r="150" spans="2:3" ht="15" thickBot="1" x14ac:dyDescent="0.35">
      <c r="B150" s="22" t="s">
        <v>62</v>
      </c>
      <c r="C150" s="49">
        <f>SUM(C147:C149)</f>
        <v>51289</v>
      </c>
    </row>
    <row r="151" spans="2:3" ht="15" thickTop="1" x14ac:dyDescent="0.3"/>
  </sheetData>
  <mergeCells count="23">
    <mergeCell ref="B106:F106"/>
    <mergeCell ref="B131:C131"/>
    <mergeCell ref="B139:C139"/>
    <mergeCell ref="B140:C140"/>
    <mergeCell ref="B141:C141"/>
    <mergeCell ref="B20:H20"/>
    <mergeCell ref="B97:F97"/>
    <mergeCell ref="B29:F29"/>
    <mergeCell ref="B38:F38"/>
    <mergeCell ref="B49:F49"/>
    <mergeCell ref="B76:F76"/>
    <mergeCell ref="B87:F87"/>
    <mergeCell ref="B12:F12"/>
    <mergeCell ref="B13:F13"/>
    <mergeCell ref="B14:F14"/>
    <mergeCell ref="B15:F15"/>
    <mergeCell ref="B16:F16"/>
    <mergeCell ref="B6:F6"/>
    <mergeCell ref="B8:F8"/>
    <mergeCell ref="B9:F9"/>
    <mergeCell ref="B10:F10"/>
    <mergeCell ref="B11:F11"/>
    <mergeCell ref="B7:F7"/>
  </mergeCells>
  <pageMargins left="0.7" right="0.7" top="0.75" bottom="0.75" header="0.3" footer="0.3"/>
  <pageSetup scale="55" orientation="portrait" r:id="rId1"/>
  <headerFooter>
    <oddHeader>&amp;LIntroduction to Management Accounting&amp;RSolutions Manual</oddHeader>
    <oddFooter>&amp;LChapter 9: The Master Budget and Responsibility Accounting&amp;R&amp;P</oddFooter>
  </headerFooter>
  <rowBreaks count="1" manualBreakCount="1">
    <brk id="84" max="16383" man="1"/>
  </rowBreaks>
  <ignoredErrors>
    <ignoredError sqref="D117 F1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P9-59A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Managerial Accounting</dc:creator>
  <cp:lastModifiedBy>MaKnorr</cp:lastModifiedBy>
  <cp:lastPrinted>2009-12-30T00:44:34Z</cp:lastPrinted>
  <dcterms:created xsi:type="dcterms:W3CDTF">2009-11-25T00:39:12Z</dcterms:created>
  <dcterms:modified xsi:type="dcterms:W3CDTF">2015-03-16T21:35:24Z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678199068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Dave.Alldredge@slcc.edu</vt:lpwstr>
  </property>
  <property fmtid="{D5CDD505-2E9C-101B-9397-08002B2CF9AE}" pid="6" name="_AuthorEmailDisplayName">
    <vt:lpwstr>Dave Alldredge</vt:lpwstr>
  </property>
  <property fmtid="{D5CDD505-2E9C-101B-9397-08002B2CF9AE}" pid="7" name="_ReviewingToolsShownOnce">
    <vt:lpwstr/>
  </property>
</Properties>
</file>